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<sst xmlns="http://schemas.openxmlformats.org/spreadsheetml/2006/main" count="113" uniqueCount="78">
  <si>
    <t>Total</t>
  </si>
  <si>
    <t>Année</t>
  </si>
  <si>
    <t>PIB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</si>
  <si>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</si>
  <si>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</si>
  <si>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</si>
  <si>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</si>
  <si>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</si>
  <si>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</si>
  <si>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</si>
  <si>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</si>
  <si>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</si>
  <si>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</si>
  <si>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</si>
  <si>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</si>
  <si>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</si>
  <si>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</si>
  <si>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</si>
  <si>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</si>
  <si>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</si>
  <si>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</si>
  <si>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</si>
  <si>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</si>
  <si>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</si>
  <si>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</si>
  <si>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Âge du président de la république</t>
  </si>
  <si>
    <t>PIB de la France (*)</t>
  </si>
  <si>
    <t>a)</t>
  </si>
  <si>
    <t>b)</t>
  </si>
  <si>
    <t>c)</t>
  </si>
  <si>
    <t>Age</t>
  </si>
  <si>
    <t>Moyenne</t>
  </si>
  <si>
    <t>Variance</t>
  </si>
  <si>
    <t>Variance modifiée</t>
  </si>
  <si>
    <t>d)</t>
  </si>
  <si>
    <t>Covariance</t>
  </si>
  <si>
    <t>Coefficient de corrélation</t>
  </si>
  <si>
    <t>e)</t>
  </si>
  <si>
    <t>f)</t>
  </si>
  <si>
    <t>g)</t>
  </si>
  <si>
    <t>Prévision</t>
  </si>
  <si>
    <t>Erreur</t>
  </si>
  <si>
    <t>j)</t>
  </si>
  <si>
    <t>h)</t>
  </si>
  <si>
    <t>SC Modèle</t>
  </si>
  <si>
    <t>SC Total</t>
  </si>
  <si>
    <t>SC Erreur</t>
  </si>
  <si>
    <t>i)</t>
  </si>
  <si>
    <t>R2</t>
  </si>
  <si>
    <t>T</t>
  </si>
  <si>
    <t>Significativité</t>
  </si>
  <si>
    <t>La corrélation est significative</t>
  </si>
  <si>
    <t>Variable Âge</t>
  </si>
  <si>
    <t>II</t>
  </si>
  <si>
    <t>Giscard</t>
  </si>
  <si>
    <t>Besancenot</t>
  </si>
  <si>
    <t>Si Besancenot est élu, c'est le crack !!!</t>
  </si>
  <si>
    <t>III</t>
  </si>
  <si>
    <t>1)</t>
  </si>
  <si>
    <t xml:space="preserve">Les deux variables âge et PIB dépendent du temps, c'est cette dépendance commune qui fait la corrélation. </t>
  </si>
  <si>
    <t>Corrélation ne veut pas dire Causalité !!!!!!</t>
  </si>
  <si>
    <t>Ce n'est pas significatif !</t>
  </si>
  <si>
    <t>Ecart-type</t>
  </si>
  <si>
    <t>Ecart-type modifié</t>
  </si>
  <si>
    <t>Calcul</t>
  </si>
  <si>
    <t>Avec Excel</t>
  </si>
  <si>
    <t>PIB= a*AgePDT+b+ erreur</t>
  </si>
  <si>
    <t>a</t>
  </si>
  <si>
    <t>b</t>
  </si>
  <si>
    <t>SC X</t>
  </si>
  <si>
    <t>sa²</t>
  </si>
  <si>
    <t>sa</t>
  </si>
  <si>
    <t>Pr Covariance</t>
  </si>
  <si>
    <t>Réalisé</t>
  </si>
  <si>
    <t>Prévu</t>
  </si>
  <si>
    <t xml:space="preserve">En particulier sur la moitié de la période, Mitterrand étant au pouvoir, </t>
  </si>
  <si>
    <t>il n'y a pas eu de rupture de l'âge du président par renouvellement !</t>
  </si>
  <si>
    <t>SC Modèle + SC Erreur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</si>
</sst>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0"/>
    <numFmt numFmtId="169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7.28125" style="0" customWidth="1"/>
    <col min="3" max="3" width="15.421875" style="0" customWidth="1"/>
    <col min="5" max="6" width="11.57421875" style="0" bestFit="1" customWidth="1"/>
  </cols>
  <sheetData>
    <row r="1" spans="1:6" ht="12.75">
      <c r="A1" t="s">
        <v>27</v>
      </c>
      <c r="B1" t="s">
        <v>1</v>
      </c>
      <c r="C1" t="s">
        <v>25</v>
      </c>
      <c r="D1" t="s">
        <v>26</v>
      </c>
      <c r="F1" t="s">
        <v>72</v>
      </c>
    </row>
    <row r="2" spans="2:6" ht="12.75">
      <c r="B2">
        <v>1978</v>
      </c>
      <c r="C2">
        <f>1978-1926</f>
        <v>52</v>
      </c>
      <c r="D2">
        <v>836.517</v>
      </c>
      <c r="F2">
        <f>(C2-$C$29)*(D2-$D$29)</f>
        <v>4005.610291199998</v>
      </c>
    </row>
    <row r="3" spans="2:6" ht="12.75">
      <c r="B3">
        <v>1979</v>
      </c>
      <c r="C3">
        <v>53</v>
      </c>
      <c r="D3">
        <v>864.22</v>
      </c>
      <c r="F3">
        <f>(C3-$C$29)*(D3-$D$29)</f>
        <v>3343.4704111999986</v>
      </c>
    </row>
    <row r="4" spans="2:6" ht="12.75">
      <c r="B4">
        <v>1980</v>
      </c>
      <c r="C4">
        <v>54</v>
      </c>
      <c r="D4">
        <v>878.142</v>
      </c>
      <c r="F4">
        <f>(C4-$C$29)*(D4-$D$29)</f>
        <v>2925.260611199998</v>
      </c>
    </row>
    <row r="5" spans="2:6" ht="12.75">
      <c r="B5">
        <v>1981</v>
      </c>
      <c r="C5">
        <v>65</v>
      </c>
      <c r="D5">
        <v>888.842</v>
      </c>
      <c r="F5">
        <f>(C5-$C$29)*(D5-$D$29)</f>
        <v>544.4013712000009</v>
      </c>
    </row>
    <row r="6" spans="2:6" ht="12.75">
      <c r="B6">
        <v>1982</v>
      </c>
      <c r="C6">
        <v>66</v>
      </c>
      <c r="D6">
        <v>912.238</v>
      </c>
      <c r="F6">
        <f>(C6-$C$29)*(D6-$D$29)</f>
        <v>301.9612512000008</v>
      </c>
    </row>
    <row r="7" spans="2:6" ht="12.75">
      <c r="B7">
        <v>1983</v>
      </c>
      <c r="C7">
        <v>67</v>
      </c>
      <c r="D7">
        <v>925.864</v>
      </c>
      <c r="F7">
        <f>(C7-$C$29)*(D7-$D$29)</f>
        <v>112.95673120000099</v>
      </c>
    </row>
    <row r="8" spans="2:6" ht="12.75">
      <c r="B8">
        <v>1984</v>
      </c>
      <c r="C8">
        <v>68</v>
      </c>
      <c r="D8">
        <v>941.105</v>
      </c>
      <c r="F8">
        <f>(C8-$C$29)*(D8-$D$29)</f>
        <v>-48.278988799998906</v>
      </c>
    </row>
    <row r="9" spans="2:6" ht="12.75">
      <c r="B9">
        <v>1985</v>
      </c>
      <c r="C9">
        <v>69</v>
      </c>
      <c r="D9">
        <v>954.753</v>
      </c>
      <c r="F9">
        <f>(C9-$C$29)*(D9-$D$29)</f>
        <v>-181.13546879999876</v>
      </c>
    </row>
    <row r="10" spans="2:6" ht="12.75">
      <c r="B10">
        <v>1986</v>
      </c>
      <c r="C10">
        <v>70</v>
      </c>
      <c r="D10">
        <v>977.734</v>
      </c>
      <c r="F10">
        <f>(C10-$C$29)*(D10-$D$29)</f>
        <v>-265.0433887999987</v>
      </c>
    </row>
    <row r="11" spans="2:6" ht="12.75">
      <c r="B11">
        <v>1987</v>
      </c>
      <c r="C11">
        <v>71</v>
      </c>
      <c r="D11">
        <v>1002.507</v>
      </c>
      <c r="F11">
        <f>(C11-$C$29)*(D11-$D$29)</f>
        <v>-297.03986879999894</v>
      </c>
    </row>
    <row r="12" spans="2:6" ht="12.75">
      <c r="B12">
        <v>1988</v>
      </c>
      <c r="C12">
        <v>72</v>
      </c>
      <c r="D12">
        <v>1048.768</v>
      </c>
      <c r="F12">
        <f>(C12-$C$29)*(D12-$D$29)</f>
        <v>-186.66218879999877</v>
      </c>
    </row>
    <row r="13" spans="2:6" ht="12.75">
      <c r="B13">
        <v>1989</v>
      </c>
      <c r="C13">
        <v>73</v>
      </c>
      <c r="D13">
        <v>1092.547</v>
      </c>
      <c r="F13">
        <f>(C13-$C$29)*(D13-$D$29)</f>
        <v>3.0332512000011373</v>
      </c>
    </row>
    <row r="14" spans="2:6" ht="12.75">
      <c r="B14">
        <v>1990</v>
      </c>
      <c r="C14">
        <v>74</v>
      </c>
      <c r="D14">
        <v>1121.042</v>
      </c>
      <c r="F14">
        <f>(C14-$C$29)*(D14-$D$29)</f>
        <v>183.69181120000047</v>
      </c>
    </row>
    <row r="15" spans="2:6" ht="12.75">
      <c r="B15">
        <v>1991</v>
      </c>
      <c r="C15">
        <v>75</v>
      </c>
      <c r="D15">
        <v>1132.209</v>
      </c>
      <c r="F15">
        <f>(C15-$C$29)*(D15-$D$29)</f>
        <v>294.49941120000153</v>
      </c>
    </row>
    <row r="16" spans="2:6" ht="12.75">
      <c r="B16">
        <v>1992</v>
      </c>
      <c r="C16">
        <v>76</v>
      </c>
      <c r="D16">
        <v>1149.1</v>
      </c>
      <c r="F16">
        <f>(C16-$C$29)*(D16-$D$29)</f>
        <v>475.2646912000004</v>
      </c>
    </row>
    <row r="17" spans="2:6" ht="12.75">
      <c r="B17">
        <v>1993</v>
      </c>
      <c r="C17">
        <v>77</v>
      </c>
      <c r="D17">
        <v>1138.905</v>
      </c>
      <c r="F17">
        <f>(C17-$C$29)*(D17-$D$29)</f>
        <v>437.3704512000012</v>
      </c>
    </row>
    <row r="18" spans="2:6" ht="12.75">
      <c r="B18">
        <v>1994</v>
      </c>
      <c r="C18">
        <v>78</v>
      </c>
      <c r="D18">
        <v>1162.435</v>
      </c>
      <c r="F18">
        <f>(C18-$C$29)*(D18-$D$29)</f>
        <v>727.1282112000009</v>
      </c>
    </row>
    <row r="19" spans="2:6" ht="12.75">
      <c r="B19">
        <v>1995</v>
      </c>
      <c r="C19">
        <v>63</v>
      </c>
      <c r="D19">
        <v>1181.849</v>
      </c>
      <c r="F19">
        <f>(C19-$C$29)*(D19-$D$29)</f>
        <v>-420.6017088000012</v>
      </c>
    </row>
    <row r="20" spans="2:6" ht="12.75">
      <c r="B20">
        <v>1996</v>
      </c>
      <c r="C20">
        <v>64</v>
      </c>
      <c r="D20">
        <v>1194.884</v>
      </c>
      <c r="F20">
        <f>(C20-$C$29)*(D20-$D$29)</f>
        <v>-378.69834880000144</v>
      </c>
    </row>
    <row r="21" spans="2:6" ht="12.75">
      <c r="B21">
        <v>1997</v>
      </c>
      <c r="C21">
        <v>65</v>
      </c>
      <c r="D21">
        <v>1217.64</v>
      </c>
      <c r="F21">
        <f>(C21-$C$29)*(D21-$D$29)</f>
        <v>-336.77726880000165</v>
      </c>
    </row>
    <row r="22" spans="2:6" ht="12.75">
      <c r="B22">
        <v>1998</v>
      </c>
      <c r="C22">
        <v>66</v>
      </c>
      <c r="D22">
        <v>1259.055</v>
      </c>
      <c r="F22">
        <f>(C22-$C$29)*(D22-$D$29)</f>
        <v>-280.69130880000154</v>
      </c>
    </row>
    <row r="23" spans="2:6" ht="12.75">
      <c r="B23">
        <v>1999</v>
      </c>
      <c r="C23">
        <v>67</v>
      </c>
      <c r="D23">
        <v>1299.51</v>
      </c>
      <c r="F23">
        <f>(C23-$C$29)*(D23-$D$29)</f>
        <v>-141.12254880000154</v>
      </c>
    </row>
    <row r="24" spans="2:6" ht="12.75">
      <c r="B24">
        <v>2000</v>
      </c>
      <c r="C24">
        <v>68</v>
      </c>
      <c r="D24">
        <v>1348.801</v>
      </c>
      <c r="F24">
        <f>(C24-$C$29)*(D24-$D$29)</f>
        <v>82.18373119999829</v>
      </c>
    </row>
    <row r="25" spans="2:6" ht="12.75">
      <c r="B25">
        <v>2001</v>
      </c>
      <c r="C25">
        <v>69</v>
      </c>
      <c r="D25">
        <v>1377.067</v>
      </c>
      <c r="F25">
        <f>(C25-$C$29)*(D25-$D$29)</f>
        <v>376.31901119999833</v>
      </c>
    </row>
    <row r="26" spans="2:6" ht="12.75">
      <c r="B26">
        <v>2002</v>
      </c>
      <c r="C26">
        <v>70</v>
      </c>
      <c r="D26">
        <v>1393.687</v>
      </c>
      <c r="F26">
        <f>(C26-$C$29)*(D26-$D$29)</f>
        <v>699.9675711999981</v>
      </c>
    </row>
    <row r="28" spans="1:4" ht="12.75">
      <c r="A28" t="s">
        <v>28</v>
      </c>
      <c r="C28" t="s">
        <v>30</v>
      </c>
      <c r="D28" t="s">
        <v>2</v>
      </c>
    </row>
    <row r="29" spans="2:4" ht="12.75">
      <c r="B29" t="s">
        <v>31</v>
      </c>
      <c r="C29">
        <f>AVERAGE(C2:C26)</f>
        <v>67.68</v>
      </c>
      <c r="D29">
        <f>AVERAGE(D2:D26)</f>
        <v>1091.9768399999998</v>
      </c>
    </row>
    <row r="30" spans="2:4" ht="12.75">
      <c r="B30" t="s">
        <v>32</v>
      </c>
      <c r="C30">
        <f>VARP(C2:C26)</f>
        <v>45.3376</v>
      </c>
      <c r="D30">
        <f>VARP(D2:D26)</f>
        <v>27405.528806214716</v>
      </c>
    </row>
    <row r="31" spans="2:4" ht="12.75">
      <c r="B31" t="s">
        <v>33</v>
      </c>
      <c r="C31">
        <f>VAR(C1:C26)</f>
        <v>47.226666666666766</v>
      </c>
      <c r="D31">
        <f>VAR(D1:D26)</f>
        <v>28547.425839806907</v>
      </c>
    </row>
    <row r="32" spans="2:4" ht="12.75">
      <c r="B32" t="s">
        <v>62</v>
      </c>
      <c r="C32">
        <f>C30^0.5</f>
        <v>6.7333201320002605</v>
      </c>
      <c r="D32">
        <f>D30^0.5</f>
        <v>165.54615310001836</v>
      </c>
    </row>
    <row r="33" spans="2:4" ht="12.75">
      <c r="B33" t="s">
        <v>63</v>
      </c>
      <c r="C33">
        <f>C31^0.5</f>
        <v>6.872166082587554</v>
      </c>
      <c r="D33">
        <f>D31^0.5</f>
        <v>168.95983498987832</v>
      </c>
    </row>
    <row r="35" spans="1:4" ht="12.75">
      <c r="A35" t="s">
        <v>29</v>
      </c>
      <c r="C35" t="s">
        <v>64</v>
      </c>
      <c r="D35" t="s">
        <v>65</v>
      </c>
    </row>
    <row r="36" spans="2:4" ht="12.75">
      <c r="B36" t="s">
        <v>35</v>
      </c>
      <c r="C36">
        <f>SUM(F2:F26)/25</f>
        <v>479.0827087999998</v>
      </c>
      <c r="D36">
        <f>COVAR(C1:C26,D1:D26)</f>
        <v>479.0827087999998</v>
      </c>
    </row>
    <row r="37" spans="2:4" ht="12.75">
      <c r="B37" s="9" t="s">
        <v>36</v>
      </c>
      <c r="C37">
        <f>C36/(C32*D32)</f>
        <v>0.4297957730364448</v>
      </c>
      <c r="D37">
        <f>CORREL(C2:C26,D2:D26)</f>
        <v>0.42979577303644734</v>
      </c>
    </row>
    <row r="39" spans="1:2" ht="12.75">
      <c r="A39" t="s">
        <v>34</v>
      </c>
      <c r="B39" t="s">
        <v>66</v>
      </c>
    </row>
    <row r="41" spans="1:3" ht="12.75">
      <c r="A41" t="s">
        <v>37</v>
      </c>
      <c r="B41" t="s">
        <v>67</v>
      </c>
      <c r="C41">
        <f>D36/C30</f>
        <v>10.5670063876341</v>
      </c>
    </row>
    <row r="42" spans="2:3" ht="12.75">
      <c r="B42" t="s">
        <v>68</v>
      </c>
      <c r="C42">
        <f>D29-C41*C29</f>
        <v>376.8018476849238</v>
      </c>
    </row>
    <row r="44" spans="1:6" ht="12.75">
      <c r="A44" t="s">
        <v>38</v>
      </c>
      <c r="B44" t="s">
        <v>1</v>
      </c>
      <c r="C44" t="s">
        <v>25</v>
      </c>
      <c r="D44" t="s">
        <v>26</v>
      </c>
      <c r="E44" t="s">
        <v>40</v>
      </c>
      <c r="F44" t="s">
        <v>41</v>
      </c>
    </row>
    <row r="45" spans="2:6" ht="12.75">
      <c r="B45">
        <v>1978</v>
      </c>
      <c r="C45">
        <f>1978-1926</f>
        <v>52</v>
      </c>
      <c r="D45">
        <v>836.517</v>
      </c>
      <c r="E45" s="10">
        <f>C45*$C$41+$C$42</f>
        <v>926.286179841897</v>
      </c>
      <c r="F45" s="10">
        <f>D45-E45</f>
        <v>-89.76917984189697</v>
      </c>
    </row>
    <row r="46" spans="2:6" ht="12.75">
      <c r="B46">
        <v>1979</v>
      </c>
      <c r="C46">
        <v>53</v>
      </c>
      <c r="D46">
        <v>864.22</v>
      </c>
      <c r="E46" s="10">
        <f aca="true" t="shared" si="0" ref="E46:E69">C46*$C$41+$C$42</f>
        <v>936.8531862295312</v>
      </c>
      <c r="F46" s="10">
        <f aca="true" t="shared" si="1" ref="F46:F69">D46-E46</f>
        <v>-72.63318622953113</v>
      </c>
    </row>
    <row r="47" spans="2:6" ht="12.75">
      <c r="B47">
        <v>1980</v>
      </c>
      <c r="C47">
        <v>54</v>
      </c>
      <c r="D47">
        <v>878.142</v>
      </c>
      <c r="E47" s="10">
        <f t="shared" si="0"/>
        <v>947.4201926171652</v>
      </c>
      <c r="F47" s="10">
        <f t="shared" si="1"/>
        <v>-69.27819261716513</v>
      </c>
    </row>
    <row r="48" spans="2:6" ht="12.75">
      <c r="B48">
        <v>1981</v>
      </c>
      <c r="C48">
        <v>65</v>
      </c>
      <c r="D48">
        <v>888.842</v>
      </c>
      <c r="E48" s="10">
        <f t="shared" si="0"/>
        <v>1063.6572628811405</v>
      </c>
      <c r="F48" s="10">
        <f t="shared" si="1"/>
        <v>-174.81526288114048</v>
      </c>
    </row>
    <row r="49" spans="2:6" ht="12.75">
      <c r="B49">
        <v>1982</v>
      </c>
      <c r="C49">
        <v>66</v>
      </c>
      <c r="D49">
        <v>912.238</v>
      </c>
      <c r="E49" s="10">
        <f t="shared" si="0"/>
        <v>1074.2242692687744</v>
      </c>
      <c r="F49" s="10">
        <f t="shared" si="1"/>
        <v>-161.98626926877432</v>
      </c>
    </row>
    <row r="50" spans="2:6" ht="12.75">
      <c r="B50">
        <v>1983</v>
      </c>
      <c r="C50">
        <v>67</v>
      </c>
      <c r="D50">
        <v>925.864</v>
      </c>
      <c r="E50" s="10">
        <f t="shared" si="0"/>
        <v>1084.7912756564085</v>
      </c>
      <c r="F50" s="10">
        <f t="shared" si="1"/>
        <v>-158.92727565640848</v>
      </c>
    </row>
    <row r="51" spans="2:6" ht="12.75">
      <c r="B51">
        <v>1984</v>
      </c>
      <c r="C51">
        <v>68</v>
      </c>
      <c r="D51">
        <v>941.105</v>
      </c>
      <c r="E51" s="10">
        <f t="shared" si="0"/>
        <v>1095.3582820440427</v>
      </c>
      <c r="F51" s="10">
        <f t="shared" si="1"/>
        <v>-154.25328204404263</v>
      </c>
    </row>
    <row r="52" spans="2:6" ht="12.75">
      <c r="B52">
        <v>1985</v>
      </c>
      <c r="C52">
        <v>69</v>
      </c>
      <c r="D52">
        <v>954.753</v>
      </c>
      <c r="E52" s="10">
        <f t="shared" si="0"/>
        <v>1105.9252884316766</v>
      </c>
      <c r="F52" s="10">
        <f t="shared" si="1"/>
        <v>-151.17228843167652</v>
      </c>
    </row>
    <row r="53" spans="2:6" ht="12.75">
      <c r="B53">
        <v>1986</v>
      </c>
      <c r="C53">
        <v>70</v>
      </c>
      <c r="D53">
        <v>977.734</v>
      </c>
      <c r="E53" s="10">
        <f t="shared" si="0"/>
        <v>1116.4922948193107</v>
      </c>
      <c r="F53" s="10">
        <f t="shared" si="1"/>
        <v>-138.75829481931066</v>
      </c>
    </row>
    <row r="54" spans="2:6" ht="12.75">
      <c r="B54">
        <v>1987</v>
      </c>
      <c r="C54">
        <v>71</v>
      </c>
      <c r="D54">
        <v>1002.507</v>
      </c>
      <c r="E54" s="10">
        <f t="shared" si="0"/>
        <v>1127.0593012069448</v>
      </c>
      <c r="F54" s="10">
        <f t="shared" si="1"/>
        <v>-124.55230120694489</v>
      </c>
    </row>
    <row r="55" spans="2:6" ht="12.75">
      <c r="B55">
        <v>1988</v>
      </c>
      <c r="C55">
        <v>72</v>
      </c>
      <c r="D55">
        <v>1048.768</v>
      </c>
      <c r="E55" s="10">
        <f t="shared" si="0"/>
        <v>1137.626307594579</v>
      </c>
      <c r="F55" s="10">
        <f t="shared" si="1"/>
        <v>-88.85830759457895</v>
      </c>
    </row>
    <row r="56" spans="2:6" ht="12.75">
      <c r="B56">
        <v>1989</v>
      </c>
      <c r="C56">
        <v>73</v>
      </c>
      <c r="D56">
        <v>1092.547</v>
      </c>
      <c r="E56" s="10">
        <f t="shared" si="0"/>
        <v>1148.193313982213</v>
      </c>
      <c r="F56" s="10">
        <f t="shared" si="1"/>
        <v>-55.64631398221309</v>
      </c>
    </row>
    <row r="57" spans="2:6" ht="12.75">
      <c r="B57">
        <v>1990</v>
      </c>
      <c r="C57">
        <v>74</v>
      </c>
      <c r="D57">
        <v>1121.042</v>
      </c>
      <c r="E57" s="10">
        <f t="shared" si="0"/>
        <v>1158.7603203698472</v>
      </c>
      <c r="F57" s="10">
        <f t="shared" si="1"/>
        <v>-37.71832036984733</v>
      </c>
    </row>
    <row r="58" spans="2:6" ht="12.75">
      <c r="B58">
        <v>1991</v>
      </c>
      <c r="C58">
        <v>75</v>
      </c>
      <c r="D58">
        <v>1132.209</v>
      </c>
      <c r="E58" s="10">
        <f t="shared" si="0"/>
        <v>1169.3273267574814</v>
      </c>
      <c r="F58" s="10">
        <f t="shared" si="1"/>
        <v>-37.11832675748133</v>
      </c>
    </row>
    <row r="59" spans="2:6" ht="12.75">
      <c r="B59">
        <v>1992</v>
      </c>
      <c r="C59">
        <v>76</v>
      </c>
      <c r="D59">
        <v>1149.1</v>
      </c>
      <c r="E59" s="10">
        <f t="shared" si="0"/>
        <v>1179.8943331451155</v>
      </c>
      <c r="F59" s="10">
        <f t="shared" si="1"/>
        <v>-30.794333145115615</v>
      </c>
    </row>
    <row r="60" spans="2:6" ht="12.75">
      <c r="B60">
        <v>1993</v>
      </c>
      <c r="C60">
        <v>77</v>
      </c>
      <c r="D60">
        <v>1138.905</v>
      </c>
      <c r="E60" s="10">
        <f t="shared" si="0"/>
        <v>1190.4613395327497</v>
      </c>
      <c r="F60" s="10">
        <f t="shared" si="1"/>
        <v>-51.55633953274969</v>
      </c>
    </row>
    <row r="61" spans="2:6" ht="12.75">
      <c r="B61">
        <v>1994</v>
      </c>
      <c r="C61">
        <v>78</v>
      </c>
      <c r="D61">
        <v>1162.435</v>
      </c>
      <c r="E61" s="10">
        <f t="shared" si="0"/>
        <v>1201.0283459203836</v>
      </c>
      <c r="F61" s="10">
        <f t="shared" si="1"/>
        <v>-38.593345920383626</v>
      </c>
    </row>
    <row r="62" spans="2:6" ht="12.75">
      <c r="B62">
        <v>1995</v>
      </c>
      <c r="C62">
        <v>63</v>
      </c>
      <c r="D62">
        <v>1181.849</v>
      </c>
      <c r="E62" s="10">
        <f t="shared" si="0"/>
        <v>1042.5232501058722</v>
      </c>
      <c r="F62" s="10">
        <f t="shared" si="1"/>
        <v>139.32574989412774</v>
      </c>
    </row>
    <row r="63" spans="2:6" ht="12.75">
      <c r="B63">
        <v>1996</v>
      </c>
      <c r="C63">
        <v>64</v>
      </c>
      <c r="D63">
        <v>1194.884</v>
      </c>
      <c r="E63" s="10">
        <f t="shared" si="0"/>
        <v>1053.0902564935063</v>
      </c>
      <c r="F63" s="10">
        <f t="shared" si="1"/>
        <v>141.79374350649368</v>
      </c>
    </row>
    <row r="64" spans="2:6" ht="12.75">
      <c r="B64">
        <v>1997</v>
      </c>
      <c r="C64">
        <v>65</v>
      </c>
      <c r="D64">
        <v>1217.64</v>
      </c>
      <c r="E64" s="10">
        <f t="shared" si="0"/>
        <v>1063.6572628811405</v>
      </c>
      <c r="F64" s="10">
        <f t="shared" si="1"/>
        <v>153.98273711885963</v>
      </c>
    </row>
    <row r="65" spans="2:6" ht="12.75">
      <c r="B65">
        <v>1998</v>
      </c>
      <c r="C65">
        <v>66</v>
      </c>
      <c r="D65">
        <v>1259.055</v>
      </c>
      <c r="E65" s="10">
        <f t="shared" si="0"/>
        <v>1074.2242692687744</v>
      </c>
      <c r="F65" s="10">
        <f t="shared" si="1"/>
        <v>184.83073073122569</v>
      </c>
    </row>
    <row r="66" spans="2:6" ht="12.75">
      <c r="B66">
        <v>1999</v>
      </c>
      <c r="C66">
        <v>67</v>
      </c>
      <c r="D66">
        <v>1299.51</v>
      </c>
      <c r="E66" s="10">
        <f t="shared" si="0"/>
        <v>1084.7912756564085</v>
      </c>
      <c r="F66" s="10">
        <f t="shared" si="1"/>
        <v>214.71872434359148</v>
      </c>
    </row>
    <row r="67" spans="2:6" ht="12.75">
      <c r="B67">
        <v>2000</v>
      </c>
      <c r="C67">
        <v>68</v>
      </c>
      <c r="D67">
        <v>1348.801</v>
      </c>
      <c r="E67" s="10">
        <f t="shared" si="0"/>
        <v>1095.3582820440427</v>
      </c>
      <c r="F67" s="10">
        <f t="shared" si="1"/>
        <v>253.44271795595728</v>
      </c>
    </row>
    <row r="68" spans="2:6" ht="12.75">
      <c r="B68">
        <v>2001</v>
      </c>
      <c r="C68">
        <v>69</v>
      </c>
      <c r="D68">
        <v>1377.067</v>
      </c>
      <c r="E68" s="10">
        <f t="shared" si="0"/>
        <v>1105.9252884316766</v>
      </c>
      <c r="F68" s="10">
        <f t="shared" si="1"/>
        <v>271.14171156832344</v>
      </c>
    </row>
    <row r="69" spans="2:6" ht="12.75">
      <c r="B69">
        <v>2002</v>
      </c>
      <c r="C69">
        <v>70</v>
      </c>
      <c r="D69">
        <v>1393.687</v>
      </c>
      <c r="E69" s="10">
        <f t="shared" si="0"/>
        <v>1116.4922948193107</v>
      </c>
      <c r="F69" s="10">
        <f t="shared" si="1"/>
        <v>277.1947051806892</v>
      </c>
    </row>
    <row r="71" spans="1:7" ht="12.75">
      <c r="A71" t="s">
        <v>39</v>
      </c>
      <c r="C71" t="s">
        <v>69</v>
      </c>
      <c r="D71" t="s">
        <v>45</v>
      </c>
      <c r="E71" t="s">
        <v>44</v>
      </c>
      <c r="F71" t="s">
        <v>46</v>
      </c>
      <c r="G71" t="s">
        <v>77</v>
      </c>
    </row>
    <row r="72" spans="3:7" ht="12.75">
      <c r="C72">
        <f>25*VARP(C45:C69)</f>
        <v>1133.44</v>
      </c>
      <c r="D72">
        <f>25*VARP(D45:D69)</f>
        <v>685138.2201553679</v>
      </c>
      <c r="E72">
        <f>25*VARP(E45:E69)</f>
        <v>126561.75110235691</v>
      </c>
      <c r="F72">
        <f>25*VARP(F45:F69)</f>
        <v>558576.4690529936</v>
      </c>
      <c r="G72">
        <f>+E72+F72</f>
        <v>685138.2201553505</v>
      </c>
    </row>
    <row r="75" spans="1:4" ht="12.75">
      <c r="A75" t="s">
        <v>43</v>
      </c>
      <c r="C75" t="s">
        <v>48</v>
      </c>
      <c r="D75">
        <f>E72/D72</f>
        <v>0.18472440651998173</v>
      </c>
    </row>
    <row r="78" spans="1:3" ht="12.75">
      <c r="A78" t="s">
        <v>47</v>
      </c>
      <c r="B78" t="s">
        <v>70</v>
      </c>
      <c r="C78">
        <f>F72/(23*C72)</f>
        <v>21.42674816230826</v>
      </c>
    </row>
    <row r="79" spans="2:3" ht="12.75">
      <c r="B79" t="s">
        <v>71</v>
      </c>
      <c r="C79">
        <f>SQRT(C78)</f>
        <v>4.6289035594088865</v>
      </c>
    </row>
    <row r="81" spans="1:3" ht="12.75">
      <c r="A81" t="s">
        <v>42</v>
      </c>
      <c r="B81" t="s">
        <v>49</v>
      </c>
      <c r="C81">
        <f>C41/C79</f>
        <v>2.282831398842864</v>
      </c>
    </row>
    <row r="82" spans="2:3" ht="12.75">
      <c r="B82" t="s">
        <v>50</v>
      </c>
      <c r="C82">
        <f>TDIST(C81,23,2)</f>
        <v>0.03200885844512127</v>
      </c>
    </row>
    <row r="84" ht="12.75">
      <c r="B84" t="s">
        <v>51</v>
      </c>
    </row>
    <row r="87" spans="1:2" ht="12.75">
      <c r="A87" t="s">
        <v>42</v>
      </c>
      <c r="B87" t="s">
        <v>3</v>
      </c>
    </row>
    <row r="88" ht="13.5" thickBot="1"/>
    <row r="89" spans="2:3" ht="12.75">
      <c r="B89" s="4" t="s">
        <v>4</v>
      </c>
      <c r="C89" s="4"/>
    </row>
    <row r="90" spans="2:3" ht="12.75">
      <c r="B90" s="1" t="s">
        <v>5</v>
      </c>
      <c r="C90" s="1">
        <v>0.42979577303644734</v>
      </c>
    </row>
    <row r="91" spans="2:3" ht="12.75">
      <c r="B91" s="1" t="s">
        <v>6</v>
      </c>
      <c r="C91" s="5">
        <v>0.18472440651999736</v>
      </c>
    </row>
    <row r="92" spans="2:3" ht="12.75">
      <c r="B92" s="1" t="s">
        <v>6</v>
      </c>
      <c r="C92" s="1">
        <v>0.1492776415860842</v>
      </c>
    </row>
    <row r="93" spans="2:3" ht="12.75">
      <c r="B93" s="1" t="s">
        <v>7</v>
      </c>
      <c r="C93" s="1">
        <v>155.8394476282776</v>
      </c>
    </row>
    <row r="94" spans="2:3" ht="13.5" thickBot="1">
      <c r="B94" s="2" t="s">
        <v>8</v>
      </c>
      <c r="C94" s="2">
        <v>25</v>
      </c>
    </row>
    <row r="96" ht="13.5" thickBot="1">
      <c r="B96" t="s">
        <v>9</v>
      </c>
    </row>
    <row r="97" spans="2:7" ht="12.75">
      <c r="B97" s="3"/>
      <c r="C97" s="3" t="s">
        <v>13</v>
      </c>
      <c r="D97" s="3" t="s">
        <v>14</v>
      </c>
      <c r="E97" s="3" t="s">
        <v>15</v>
      </c>
      <c r="F97" s="3" t="s">
        <v>16</v>
      </c>
      <c r="G97" s="3" t="s">
        <v>17</v>
      </c>
    </row>
    <row r="98" spans="2:7" ht="12.75">
      <c r="B98" s="1" t="s">
        <v>10</v>
      </c>
      <c r="C98" s="1">
        <v>1</v>
      </c>
      <c r="D98" s="5">
        <v>126561.75110236614</v>
      </c>
      <c r="E98" s="1">
        <v>126561.75110236614</v>
      </c>
      <c r="F98" s="1">
        <v>5.211319195542865</v>
      </c>
      <c r="G98" s="1">
        <v>0.03200885844512131</v>
      </c>
    </row>
    <row r="99" spans="2:7" ht="12.75">
      <c r="B99" s="1" t="s">
        <v>11</v>
      </c>
      <c r="C99" s="1">
        <v>23</v>
      </c>
      <c r="D99" s="5">
        <v>558576.4690529937</v>
      </c>
      <c r="E99" s="7">
        <v>24285.93343708668</v>
      </c>
      <c r="F99" s="1"/>
      <c r="G99" s="1"/>
    </row>
    <row r="100" spans="2:7" ht="13.5" thickBot="1">
      <c r="B100" s="2" t="s">
        <v>0</v>
      </c>
      <c r="C100" s="2">
        <v>24</v>
      </c>
      <c r="D100" s="6">
        <v>685138.2201553598</v>
      </c>
      <c r="E100" s="2"/>
      <c r="F100" s="2"/>
      <c r="G100" s="2"/>
    </row>
    <row r="101" ht="13.5" thickBot="1"/>
    <row r="102" spans="2:10" ht="12.75">
      <c r="B102" s="3"/>
      <c r="C102" s="3" t="s">
        <v>18</v>
      </c>
      <c r="D102" s="3" t="s">
        <v>7</v>
      </c>
      <c r="E102" s="3" t="s">
        <v>19</v>
      </c>
      <c r="F102" s="3" t="s">
        <v>20</v>
      </c>
      <c r="G102" s="3" t="s">
        <v>21</v>
      </c>
      <c r="H102" s="3" t="s">
        <v>22</v>
      </c>
      <c r="I102" s="3" t="s">
        <v>23</v>
      </c>
      <c r="J102" s="3" t="s">
        <v>24</v>
      </c>
    </row>
    <row r="103" spans="2:10" ht="12.75">
      <c r="B103" s="1" t="s">
        <v>12</v>
      </c>
      <c r="C103" s="5">
        <v>376.8018476849296</v>
      </c>
      <c r="D103" s="7">
        <v>314.83078448427693</v>
      </c>
      <c r="E103" s="7">
        <v>1.1968392744761833</v>
      </c>
      <c r="F103" s="1">
        <v>0.2435604653658494</v>
      </c>
      <c r="G103" s="1">
        <v>-274.47436397803483</v>
      </c>
      <c r="H103" s="1">
        <v>1028.078059347894</v>
      </c>
      <c r="I103" s="1">
        <v>-274.47436397803483</v>
      </c>
      <c r="J103" s="1">
        <v>1028.078059347894</v>
      </c>
    </row>
    <row r="104" spans="2:10" ht="13.5" thickBot="1">
      <c r="B104" s="2" t="s">
        <v>52</v>
      </c>
      <c r="C104" s="6">
        <v>10.567006387634017</v>
      </c>
      <c r="D104" s="6">
        <v>4.628903559408891</v>
      </c>
      <c r="E104" s="6">
        <v>2.2828313988428435</v>
      </c>
      <c r="F104" s="6">
        <v>0.03200885844512262</v>
      </c>
      <c r="G104" s="2">
        <v>0.9914028478995078</v>
      </c>
      <c r="H104" s="2">
        <v>20.142609927368525</v>
      </c>
      <c r="I104" s="2">
        <v>0.9914028478995078</v>
      </c>
      <c r="J104" s="2">
        <v>20.142609927368525</v>
      </c>
    </row>
    <row r="107" spans="1:5" ht="12.75">
      <c r="A107" t="s">
        <v>53</v>
      </c>
      <c r="B107" t="s">
        <v>1</v>
      </c>
      <c r="C107" t="s">
        <v>30</v>
      </c>
      <c r="D107" t="s">
        <v>73</v>
      </c>
      <c r="E107" t="s">
        <v>74</v>
      </c>
    </row>
    <row r="108" spans="2:5" ht="12.75">
      <c r="B108">
        <v>2002</v>
      </c>
      <c r="C108">
        <v>70</v>
      </c>
      <c r="D108">
        <v>1393.687</v>
      </c>
      <c r="E108" s="11">
        <f aca="true" t="shared" si="2" ref="E108:E114">C108*$C$41+$C$42</f>
        <v>1116.4922948193107</v>
      </c>
    </row>
    <row r="109" spans="2:5" ht="12.75">
      <c r="B109">
        <v>2003</v>
      </c>
      <c r="C109">
        <v>71</v>
      </c>
      <c r="E109" s="11">
        <f t="shared" si="2"/>
        <v>1127.0593012069448</v>
      </c>
    </row>
    <row r="110" spans="2:5" ht="12.75">
      <c r="B110">
        <v>2004</v>
      </c>
      <c r="C110">
        <v>72</v>
      </c>
      <c r="E110" s="11">
        <f t="shared" si="2"/>
        <v>1137.626307594579</v>
      </c>
    </row>
    <row r="111" spans="2:5" ht="12.75">
      <c r="B111">
        <v>2005</v>
      </c>
      <c r="C111">
        <v>73</v>
      </c>
      <c r="E111" s="11">
        <f t="shared" si="2"/>
        <v>1148.193313982213</v>
      </c>
    </row>
    <row r="112" spans="2:5" ht="12.75">
      <c r="B112">
        <v>2006</v>
      </c>
      <c r="C112">
        <v>74</v>
      </c>
      <c r="E112" s="11">
        <f t="shared" si="2"/>
        <v>1158.7603203698472</v>
      </c>
    </row>
    <row r="113" spans="1:5" ht="12.75">
      <c r="A113" s="12" t="s">
        <v>54</v>
      </c>
      <c r="B113" s="12">
        <v>2007</v>
      </c>
      <c r="C113" s="12">
        <v>81</v>
      </c>
      <c r="D113" s="12"/>
      <c r="E113" s="13">
        <f t="shared" si="2"/>
        <v>1232.7293650832858</v>
      </c>
    </row>
    <row r="114" spans="1:5" ht="12.75">
      <c r="A114" s="12" t="s">
        <v>55</v>
      </c>
      <c r="B114" s="12">
        <v>2007</v>
      </c>
      <c r="C114" s="12">
        <f>2007-1974</f>
        <v>33</v>
      </c>
      <c r="D114" s="12"/>
      <c r="E114" s="13">
        <f t="shared" si="2"/>
        <v>725.5130584768491</v>
      </c>
    </row>
    <row r="116" ht="12.75">
      <c r="A116" t="s">
        <v>56</v>
      </c>
    </row>
    <row r="118" ht="12.75">
      <c r="A118" t="s">
        <v>57</v>
      </c>
    </row>
    <row r="119" spans="1:2" ht="12.75">
      <c r="A119" t="s">
        <v>58</v>
      </c>
      <c r="B119" t="s">
        <v>59</v>
      </c>
    </row>
    <row r="120" ht="12.75">
      <c r="B120" t="s">
        <v>75</v>
      </c>
    </row>
    <row r="121" ht="12.75">
      <c r="B121" t="s">
        <v>76</v>
      </c>
    </row>
    <row r="123" ht="12.75">
      <c r="B123" t="s">
        <v>3</v>
      </c>
    </row>
    <row r="124" ht="13.5" thickBot="1"/>
    <row r="125" spans="2:3" ht="12.75">
      <c r="B125" s="4" t="s">
        <v>4</v>
      </c>
      <c r="C125" s="4"/>
    </row>
    <row r="126" spans="2:3" ht="12.75">
      <c r="B126" s="1" t="s">
        <v>5</v>
      </c>
      <c r="C126" s="1">
        <v>0.9917003729981627</v>
      </c>
    </row>
    <row r="127" spans="2:3" ht="12.75">
      <c r="B127" s="1" t="s">
        <v>6</v>
      </c>
      <c r="C127" s="1">
        <v>0.983469629804695</v>
      </c>
    </row>
    <row r="128" spans="2:3" ht="12.75">
      <c r="B128" s="1" t="s">
        <v>6</v>
      </c>
      <c r="C128" s="1">
        <v>0.9819668688778491</v>
      </c>
    </row>
    <row r="129" spans="2:3" ht="12.75">
      <c r="B129" s="1" t="s">
        <v>7</v>
      </c>
      <c r="C129" s="1">
        <v>22.689192876105466</v>
      </c>
    </row>
    <row r="130" spans="2:3" ht="13.5" thickBot="1">
      <c r="B130" s="2" t="s">
        <v>8</v>
      </c>
      <c r="C130" s="2">
        <v>25</v>
      </c>
    </row>
    <row r="132" ht="13.5" thickBot="1">
      <c r="B132" t="s">
        <v>9</v>
      </c>
    </row>
    <row r="133" spans="2:7" ht="12.75">
      <c r="B133" s="3"/>
      <c r="C133" s="3" t="s">
        <v>13</v>
      </c>
      <c r="D133" s="3" t="s">
        <v>14</v>
      </c>
      <c r="E133" s="3" t="s">
        <v>15</v>
      </c>
      <c r="F133" s="3" t="s">
        <v>16</v>
      </c>
      <c r="G133" s="3" t="s">
        <v>17</v>
      </c>
    </row>
    <row r="134" spans="2:7" ht="12.75">
      <c r="B134" s="1" t="s">
        <v>10</v>
      </c>
      <c r="C134" s="1">
        <v>2</v>
      </c>
      <c r="D134" s="1">
        <v>673812.6317412393</v>
      </c>
      <c r="E134" s="1">
        <v>336906.31587061967</v>
      </c>
      <c r="F134" s="1">
        <v>654.4418425017607</v>
      </c>
      <c r="G134" s="1">
        <v>2.518305280331279E-20</v>
      </c>
    </row>
    <row r="135" spans="2:7" ht="12.75">
      <c r="B135" s="1" t="s">
        <v>11</v>
      </c>
      <c r="C135" s="1">
        <v>22</v>
      </c>
      <c r="D135" s="1">
        <v>11325.58841412053</v>
      </c>
      <c r="E135" s="1">
        <v>514.7994733691149</v>
      </c>
      <c r="F135" s="1"/>
      <c r="G135" s="1"/>
    </row>
    <row r="136" spans="2:7" ht="13.5" thickBot="1">
      <c r="B136" s="2" t="s">
        <v>0</v>
      </c>
      <c r="C136" s="2">
        <v>24</v>
      </c>
      <c r="D136" s="2">
        <v>685138.2201553598</v>
      </c>
      <c r="E136" s="2"/>
      <c r="F136" s="2"/>
      <c r="G136" s="2"/>
    </row>
    <row r="137" ht="13.5" thickBot="1"/>
    <row r="138" spans="2:10" ht="12.75">
      <c r="B138" s="3"/>
      <c r="C138" s="3" t="s">
        <v>18</v>
      </c>
      <c r="D138" s="3" t="s">
        <v>7</v>
      </c>
      <c r="E138" s="3" t="s">
        <v>19</v>
      </c>
      <c r="F138" s="3" t="s">
        <v>20</v>
      </c>
      <c r="G138" s="3" t="s">
        <v>21</v>
      </c>
      <c r="H138" s="3" t="s">
        <v>22</v>
      </c>
      <c r="I138" s="3" t="s">
        <v>23</v>
      </c>
      <c r="J138" s="3" t="s">
        <v>24</v>
      </c>
    </row>
    <row r="139" spans="2:10" ht="12.75">
      <c r="B139" s="1" t="s">
        <v>12</v>
      </c>
      <c r="C139" s="1">
        <v>-44511.915993520226</v>
      </c>
      <c r="D139" s="1">
        <v>1377.5379569294191</v>
      </c>
      <c r="E139" s="1">
        <v>-32.312660257100184</v>
      </c>
      <c r="F139" s="1">
        <v>4.9065792592488816E-20</v>
      </c>
      <c r="G139" s="1">
        <v>-47368.757928554536</v>
      </c>
      <c r="H139" s="1">
        <v>-41655.074058485916</v>
      </c>
      <c r="I139" s="1">
        <v>-47368.757928554536</v>
      </c>
      <c r="J139" s="1">
        <v>-41655.074058485916</v>
      </c>
    </row>
    <row r="140" spans="2:10" ht="12.75">
      <c r="B140" s="1" t="s">
        <v>1</v>
      </c>
      <c r="C140" s="1">
        <v>22.93006257381969</v>
      </c>
      <c r="D140" s="1">
        <v>0.7032845103514669</v>
      </c>
      <c r="E140" s="1">
        <v>32.60424797691105</v>
      </c>
      <c r="F140" s="1">
        <v>4.042305120442954E-20</v>
      </c>
      <c r="G140" s="1">
        <v>21.471538203347418</v>
      </c>
      <c r="H140" s="1">
        <v>24.388586944291962</v>
      </c>
      <c r="I140" s="1">
        <v>21.471538203347418</v>
      </c>
      <c r="J140" s="1">
        <v>24.388586944291962</v>
      </c>
    </row>
    <row r="141" spans="2:10" ht="13.5" thickBot="1">
      <c r="B141" s="2" t="s">
        <v>25</v>
      </c>
      <c r="C141" s="2">
        <v>-0.397926837779969</v>
      </c>
      <c r="D141" s="2">
        <v>0.753188119265624</v>
      </c>
      <c r="E141" s="8">
        <v>-0.5283233067562948</v>
      </c>
      <c r="F141" s="6">
        <v>0.6025643143019755</v>
      </c>
      <c r="G141" s="2">
        <v>-1.9599450698466618</v>
      </c>
      <c r="H141" s="2">
        <v>1.164091394286724</v>
      </c>
      <c r="I141" s="2">
        <v>-1.9599450698466618</v>
      </c>
      <c r="J141" s="2">
        <v>1.164091394286724</v>
      </c>
    </row>
    <row r="143" ht="12.75">
      <c r="B143" t="s">
        <v>61</v>
      </c>
    </row>
    <row r="145" ht="12.75">
      <c r="B145" t="s">
        <v>60</v>
      </c>
    </row>
  </sheetData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Godechot</dc:creator>
  <cp:keywords/>
  <dc:description/>
  <cp:lastModifiedBy>Olivier Godechot</cp:lastModifiedBy>
  <cp:lastPrinted>2003-12-02T20:08:46Z</cp:lastPrinted>
  <dcterms:created xsi:type="dcterms:W3CDTF">2003-11-29T14:57:00Z</dcterms:created>
  <dcterms:modified xsi:type="dcterms:W3CDTF">2004-04-04T21:34:15Z</dcterms:modified>
  <cp:category/>
  <cp:version/>
  <cp:contentType/>
  <cp:contentStatus/>
</cp:coreProperties>
</file>